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3" i="1"/>
  <c r="R3" s="1"/>
  <c r="Q4"/>
  <c r="R4" s="1"/>
  <c r="Q5"/>
  <c r="R5" s="1"/>
  <c r="Q6"/>
  <c r="R6" s="1"/>
  <c r="Q7"/>
  <c r="R7" s="1"/>
  <c r="Q8"/>
  <c r="R8" s="1"/>
  <c r="Q9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R19" s="1"/>
  <c r="Q20"/>
  <c r="R20" s="1"/>
  <c r="Q21"/>
  <c r="R21" s="1"/>
  <c r="Q2"/>
  <c r="R2" s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<sst xmlns="http://schemas.openxmlformats.org/spreadsheetml/2006/main" count="39" uniqueCount="21">
  <si>
    <t>Cage</t>
  </si>
  <si>
    <t>Treatment</t>
  </si>
  <si>
    <t>Start_height</t>
  </si>
  <si>
    <t>End_height</t>
  </si>
  <si>
    <t>Height_gain</t>
  </si>
  <si>
    <t>Height_RGR</t>
  </si>
  <si>
    <t>Start_length</t>
  </si>
  <si>
    <t>End_length</t>
  </si>
  <si>
    <t>Length_gain</t>
  </si>
  <si>
    <t>Length_RGR</t>
  </si>
  <si>
    <t>Start_biomass</t>
  </si>
  <si>
    <t>End_biomass</t>
  </si>
  <si>
    <t>Biomass_gain</t>
  </si>
  <si>
    <t>Biomass_RGR</t>
  </si>
  <si>
    <t>Start_leaves</t>
  </si>
  <si>
    <t>End_leaves</t>
  </si>
  <si>
    <t>Leaf_gain</t>
  </si>
  <si>
    <t>Leaf_RGR</t>
  </si>
  <si>
    <t>Control</t>
  </si>
  <si>
    <t>Cage_biomass</t>
  </si>
  <si>
    <t>Prokelisia</t>
  </si>
</sst>
</file>

<file path=xl/styles.xml><?xml version="1.0" encoding="utf-8"?>
<styleSheet xmlns="http://schemas.openxmlformats.org/spreadsheetml/2006/main">
  <numFmts count="3">
    <numFmt numFmtId="164" formatCode="0.0000000000"/>
    <numFmt numFmtId="165" formatCode="0.000000"/>
    <numFmt numFmtId="166" formatCode="0.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pane xSplit="1" topLeftCell="B1" activePane="topRight" state="frozen"/>
      <selection pane="topRight" activeCell="D23" sqref="D23"/>
    </sheetView>
  </sheetViews>
  <sheetFormatPr defaultRowHeight="15"/>
  <cols>
    <col min="1" max="1" width="5.28515625" bestFit="1" customWidth="1"/>
    <col min="2" max="2" width="10.28515625" bestFit="1" customWidth="1"/>
    <col min="3" max="3" width="11.85546875" bestFit="1" customWidth="1"/>
    <col min="4" max="4" width="11" bestFit="1" customWidth="1"/>
    <col min="5" max="5" width="11.5703125" bestFit="1" customWidth="1"/>
    <col min="6" max="6" width="11.42578125" bestFit="1" customWidth="1"/>
    <col min="7" max="7" width="11.85546875" bestFit="1" customWidth="1"/>
    <col min="8" max="8" width="11" bestFit="1" customWidth="1"/>
    <col min="9" max="9" width="11.7109375" bestFit="1" customWidth="1"/>
    <col min="10" max="10" width="11.5703125" bestFit="1" customWidth="1"/>
    <col min="11" max="11" width="13.5703125" bestFit="1" customWidth="1"/>
    <col min="12" max="12" width="12.5703125" bestFit="1" customWidth="1"/>
    <col min="13" max="13" width="13.140625" bestFit="1" customWidth="1"/>
    <col min="14" max="14" width="12.85546875" bestFit="1" customWidth="1"/>
    <col min="15" max="15" width="11.85546875" bestFit="1" customWidth="1"/>
    <col min="16" max="16" width="11" bestFit="1" customWidth="1"/>
    <col min="18" max="18" width="9.28515625" bestFit="1" customWidth="1"/>
    <col min="19" max="19" width="13.7109375" bestFit="1" customWidth="1"/>
  </cols>
  <sheetData>
    <row r="1" spans="1:19" s="1" customFormat="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2" t="s">
        <v>14</v>
      </c>
      <c r="P1" s="4" t="s">
        <v>15</v>
      </c>
      <c r="Q1" s="2" t="s">
        <v>16</v>
      </c>
      <c r="R1" s="3" t="s">
        <v>17</v>
      </c>
      <c r="S1" s="1" t="s">
        <v>19</v>
      </c>
    </row>
    <row r="2" spans="1:19">
      <c r="A2" s="9">
        <v>1</v>
      </c>
      <c r="B2" s="9" t="s">
        <v>18</v>
      </c>
      <c r="C2">
        <f>1701/4</f>
        <v>425.25</v>
      </c>
      <c r="D2">
        <v>481</v>
      </c>
      <c r="E2">
        <f>D2-C2</f>
        <v>55.75</v>
      </c>
      <c r="F2">
        <f>E2/C2</f>
        <v>0.13109935332157555</v>
      </c>
      <c r="G2">
        <f>2287/4</f>
        <v>571.75</v>
      </c>
      <c r="H2">
        <v>1243.25</v>
      </c>
      <c r="I2">
        <f>H2-G2</f>
        <v>671.5</v>
      </c>
      <c r="J2">
        <f>I2/G2</f>
        <v>1.1744643637953651</v>
      </c>
      <c r="K2">
        <f>2.2266232/4</f>
        <v>0.55665580000000003</v>
      </c>
      <c r="L2">
        <v>1.9512499999999999</v>
      </c>
      <c r="M2">
        <f>L2-K2</f>
        <v>1.3945941999999998</v>
      </c>
      <c r="N2">
        <f>M2/K2</f>
        <v>2.5053079479276059</v>
      </c>
      <c r="O2">
        <v>10</v>
      </c>
      <c r="P2">
        <v>24</v>
      </c>
      <c r="Q2">
        <f>P2-O2</f>
        <v>14</v>
      </c>
      <c r="R2">
        <f>Q2/O2</f>
        <v>1.4</v>
      </c>
      <c r="S2">
        <v>103.75</v>
      </c>
    </row>
    <row r="3" spans="1:19">
      <c r="A3" s="9">
        <v>2</v>
      </c>
      <c r="B3" s="9" t="s">
        <v>20</v>
      </c>
      <c r="C3">
        <f>1745/4</f>
        <v>436.25</v>
      </c>
      <c r="D3">
        <v>508</v>
      </c>
      <c r="E3" s="9">
        <f t="shared" ref="E3:E21" si="0">D3-C3</f>
        <v>71.75</v>
      </c>
      <c r="F3" s="9">
        <f t="shared" ref="F3:F21" si="1">E3/C3</f>
        <v>0.1644699140401146</v>
      </c>
      <c r="G3">
        <f>2549/4</f>
        <v>637.25</v>
      </c>
      <c r="H3">
        <v>1303.75</v>
      </c>
      <c r="I3" s="9">
        <f t="shared" ref="I3:I21" si="2">H3-G3</f>
        <v>666.5</v>
      </c>
      <c r="J3" s="9">
        <f t="shared" ref="J3:J21" si="3">I3/G3</f>
        <v>1.0459003530796391</v>
      </c>
      <c r="K3">
        <f>2.4817064/4</f>
        <v>0.62042660000000005</v>
      </c>
      <c r="L3">
        <v>1.98125</v>
      </c>
      <c r="M3" s="9">
        <f t="shared" ref="M3:M21" si="4">L3-K3</f>
        <v>1.3608233999999999</v>
      </c>
      <c r="N3" s="9">
        <f t="shared" ref="N3:N21" si="5">M3/K3</f>
        <v>2.1933672734212233</v>
      </c>
      <c r="O3">
        <v>12</v>
      </c>
      <c r="P3">
        <v>26</v>
      </c>
      <c r="Q3" s="9">
        <f t="shared" ref="Q3:Q21" si="6">P3-O3</f>
        <v>14</v>
      </c>
      <c r="R3" s="9">
        <f t="shared" ref="R3:R21" si="7">Q3/O3</f>
        <v>1.1666666666666667</v>
      </c>
      <c r="S3">
        <v>22.9</v>
      </c>
    </row>
    <row r="4" spans="1:19">
      <c r="A4" s="9">
        <v>3</v>
      </c>
      <c r="B4" s="9" t="s">
        <v>20</v>
      </c>
      <c r="C4">
        <f>2044/4</f>
        <v>511</v>
      </c>
      <c r="D4">
        <v>654.75</v>
      </c>
      <c r="E4" s="9">
        <f t="shared" si="0"/>
        <v>143.75</v>
      </c>
      <c r="F4" s="9">
        <f t="shared" si="1"/>
        <v>0.28131115459882583</v>
      </c>
      <c r="G4">
        <f>2565/4</f>
        <v>641.25</v>
      </c>
      <c r="H4">
        <v>1124</v>
      </c>
      <c r="I4" s="9">
        <f t="shared" si="2"/>
        <v>482.75</v>
      </c>
      <c r="J4" s="9">
        <f t="shared" si="3"/>
        <v>0.75282651072124751</v>
      </c>
      <c r="K4">
        <f>2.497284/4</f>
        <v>0.62432100000000001</v>
      </c>
      <c r="L4">
        <v>2.1475</v>
      </c>
      <c r="M4" s="9">
        <f t="shared" si="4"/>
        <v>1.5231789999999998</v>
      </c>
      <c r="N4" s="9">
        <f t="shared" si="5"/>
        <v>2.4397369302009699</v>
      </c>
      <c r="O4">
        <v>15</v>
      </c>
      <c r="P4">
        <v>23</v>
      </c>
      <c r="Q4" s="9">
        <f t="shared" si="6"/>
        <v>8</v>
      </c>
      <c r="R4" s="9">
        <f t="shared" si="7"/>
        <v>0.53333333333333333</v>
      </c>
      <c r="S4">
        <v>58.11</v>
      </c>
    </row>
    <row r="5" spans="1:19">
      <c r="A5" s="9">
        <v>4</v>
      </c>
      <c r="B5" s="9" t="s">
        <v>20</v>
      </c>
      <c r="C5">
        <f>1781/4</f>
        <v>445.25</v>
      </c>
      <c r="D5">
        <v>500.75</v>
      </c>
      <c r="E5" s="9">
        <f t="shared" si="0"/>
        <v>55.5</v>
      </c>
      <c r="F5" s="9">
        <f t="shared" si="1"/>
        <v>0.12464907355418305</v>
      </c>
      <c r="G5">
        <f>2700/4</f>
        <v>675</v>
      </c>
      <c r="H5">
        <v>1122</v>
      </c>
      <c r="I5" s="9">
        <f t="shared" si="2"/>
        <v>447</v>
      </c>
      <c r="J5" s="9">
        <f t="shared" si="3"/>
        <v>0.66222222222222227</v>
      </c>
      <c r="K5">
        <f>2.62872/4</f>
        <v>0.65717999999999999</v>
      </c>
      <c r="L5">
        <v>1.7762500000000001</v>
      </c>
      <c r="M5" s="9">
        <f t="shared" si="4"/>
        <v>1.1190700000000002</v>
      </c>
      <c r="N5" s="9">
        <f t="shared" si="5"/>
        <v>1.7028363614230504</v>
      </c>
      <c r="O5" s="9">
        <v>14</v>
      </c>
      <c r="P5">
        <v>23</v>
      </c>
      <c r="Q5" s="9">
        <f t="shared" si="6"/>
        <v>9</v>
      </c>
      <c r="R5" s="9">
        <f t="shared" si="7"/>
        <v>0.6428571428571429</v>
      </c>
      <c r="S5">
        <v>71.8</v>
      </c>
    </row>
    <row r="6" spans="1:19">
      <c r="A6" s="9">
        <v>5</v>
      </c>
      <c r="B6" s="9" t="s">
        <v>18</v>
      </c>
      <c r="C6">
        <f>2058/4</f>
        <v>514.5</v>
      </c>
      <c r="D6">
        <v>559.75</v>
      </c>
      <c r="E6" s="9">
        <f t="shared" si="0"/>
        <v>45.25</v>
      </c>
      <c r="F6" s="9">
        <f t="shared" si="1"/>
        <v>8.7949465500485907E-2</v>
      </c>
      <c r="G6">
        <f>3235/4</f>
        <v>808.75</v>
      </c>
      <c r="H6">
        <v>1697</v>
      </c>
      <c r="I6" s="9">
        <f t="shared" si="2"/>
        <v>888.25</v>
      </c>
      <c r="J6" s="9">
        <f t="shared" si="3"/>
        <v>1.0982998454404946</v>
      </c>
      <c r="K6">
        <f>3.149596/4</f>
        <v>0.78739899999999996</v>
      </c>
      <c r="L6">
        <v>2.3285</v>
      </c>
      <c r="M6" s="9">
        <f t="shared" si="4"/>
        <v>1.5411010000000001</v>
      </c>
      <c r="N6" s="9">
        <f t="shared" si="5"/>
        <v>1.9572046700592713</v>
      </c>
      <c r="O6" s="9">
        <v>14</v>
      </c>
      <c r="P6">
        <v>27</v>
      </c>
      <c r="Q6" s="9">
        <f t="shared" si="6"/>
        <v>13</v>
      </c>
      <c r="R6" s="9">
        <f t="shared" si="7"/>
        <v>0.9285714285714286</v>
      </c>
      <c r="S6">
        <v>92.24</v>
      </c>
    </row>
    <row r="7" spans="1:19">
      <c r="A7" s="9">
        <v>6</v>
      </c>
      <c r="B7" s="9" t="s">
        <v>18</v>
      </c>
      <c r="C7">
        <f>1957/4</f>
        <v>489.25</v>
      </c>
      <c r="D7">
        <v>517.5</v>
      </c>
      <c r="E7" s="9">
        <f t="shared" si="0"/>
        <v>28.25</v>
      </c>
      <c r="F7" s="9">
        <f t="shared" si="1"/>
        <v>5.774144098109351E-2</v>
      </c>
      <c r="G7">
        <f>3041/4</f>
        <v>760.25</v>
      </c>
      <c r="H7">
        <v>1075.75</v>
      </c>
      <c r="I7" s="9">
        <f t="shared" si="2"/>
        <v>315.5</v>
      </c>
      <c r="J7" s="9">
        <f t="shared" si="3"/>
        <v>0.41499506741203551</v>
      </c>
      <c r="K7">
        <f>2.9607176/4</f>
        <v>0.74017940000000004</v>
      </c>
      <c r="L7">
        <v>1.788</v>
      </c>
      <c r="M7" s="9">
        <f t="shared" si="4"/>
        <v>1.0478206000000001</v>
      </c>
      <c r="N7" s="9">
        <f t="shared" si="5"/>
        <v>1.4156305890166627</v>
      </c>
      <c r="O7">
        <v>14</v>
      </c>
      <c r="P7">
        <v>19</v>
      </c>
      <c r="Q7" s="9">
        <f t="shared" si="6"/>
        <v>5</v>
      </c>
      <c r="R7" s="9">
        <f t="shared" si="7"/>
        <v>0.35714285714285715</v>
      </c>
      <c r="S7">
        <v>82.91</v>
      </c>
    </row>
    <row r="8" spans="1:19">
      <c r="A8" s="9">
        <v>7</v>
      </c>
      <c r="B8" s="9" t="s">
        <v>18</v>
      </c>
      <c r="C8">
        <f>1859/4</f>
        <v>464.75</v>
      </c>
      <c r="D8">
        <v>568</v>
      </c>
      <c r="E8" s="9">
        <f t="shared" si="0"/>
        <v>103.25</v>
      </c>
      <c r="F8" s="9">
        <f t="shared" si="1"/>
        <v>0.22216245293168371</v>
      </c>
      <c r="G8">
        <f>2343/4</f>
        <v>585.75</v>
      </c>
      <c r="H8">
        <v>1357.75</v>
      </c>
      <c r="I8" s="9">
        <f t="shared" si="2"/>
        <v>772</v>
      </c>
      <c r="J8" s="9">
        <f t="shared" si="3"/>
        <v>1.3179684165599659</v>
      </c>
      <c r="K8">
        <f>2.2811448/4</f>
        <v>0.57028619999999997</v>
      </c>
      <c r="L8">
        <v>2.5434999999999999</v>
      </c>
      <c r="M8" s="9">
        <f t="shared" si="4"/>
        <v>1.9732137999999999</v>
      </c>
      <c r="N8" s="9">
        <f t="shared" si="5"/>
        <v>3.4600412915479981</v>
      </c>
      <c r="O8">
        <v>14</v>
      </c>
      <c r="P8">
        <v>27</v>
      </c>
      <c r="Q8" s="9">
        <f t="shared" si="6"/>
        <v>13</v>
      </c>
      <c r="R8" s="9">
        <f t="shared" si="7"/>
        <v>0.9285714285714286</v>
      </c>
      <c r="S8">
        <v>135.03</v>
      </c>
    </row>
    <row r="9" spans="1:19">
      <c r="A9" s="9">
        <v>8</v>
      </c>
      <c r="B9" s="9" t="s">
        <v>20</v>
      </c>
      <c r="C9">
        <f>1881/4</f>
        <v>470.25</v>
      </c>
      <c r="D9">
        <v>586.25</v>
      </c>
      <c r="E9" s="9">
        <f t="shared" si="0"/>
        <v>116</v>
      </c>
      <c r="F9" s="9">
        <f t="shared" si="1"/>
        <v>0.24667729930887825</v>
      </c>
      <c r="G9">
        <f>2838/4</f>
        <v>709.5</v>
      </c>
      <c r="H9">
        <v>1280.25</v>
      </c>
      <c r="I9" s="9">
        <f t="shared" si="2"/>
        <v>570.75</v>
      </c>
      <c r="J9" s="9">
        <f t="shared" si="3"/>
        <v>0.80443974630021142</v>
      </c>
      <c r="K9">
        <f>2.7630768/4</f>
        <v>0.69076919999999997</v>
      </c>
      <c r="L9">
        <v>2.3847999999999998</v>
      </c>
      <c r="M9" s="9">
        <f t="shared" si="4"/>
        <v>1.6940307999999997</v>
      </c>
      <c r="N9" s="9">
        <f t="shared" si="5"/>
        <v>2.4523832272776489</v>
      </c>
      <c r="O9">
        <v>17</v>
      </c>
      <c r="P9">
        <v>28</v>
      </c>
      <c r="Q9" s="9">
        <f t="shared" si="6"/>
        <v>11</v>
      </c>
      <c r="R9" s="9">
        <f t="shared" si="7"/>
        <v>0.6470588235294118</v>
      </c>
      <c r="S9">
        <v>74.62</v>
      </c>
    </row>
    <row r="10" spans="1:19">
      <c r="A10" s="9">
        <v>9</v>
      </c>
      <c r="B10" s="9" t="s">
        <v>20</v>
      </c>
      <c r="C10">
        <f>2095/4</f>
        <v>523.75</v>
      </c>
      <c r="D10">
        <v>642.25</v>
      </c>
      <c r="E10" s="9">
        <f t="shared" si="0"/>
        <v>118.5</v>
      </c>
      <c r="F10" s="9">
        <f t="shared" si="1"/>
        <v>0.22625298329355609</v>
      </c>
      <c r="G10">
        <f>2932/4</f>
        <v>733</v>
      </c>
      <c r="H10">
        <v>1419.25</v>
      </c>
      <c r="I10" s="9">
        <f t="shared" si="2"/>
        <v>686.25</v>
      </c>
      <c r="J10" s="9">
        <f t="shared" si="3"/>
        <v>0.93622100954979537</v>
      </c>
      <c r="K10">
        <f>2.8545952/4</f>
        <v>0.71364879999999997</v>
      </c>
      <c r="L10">
        <v>3.0150000000000001</v>
      </c>
      <c r="M10" s="9">
        <f t="shared" si="4"/>
        <v>2.3013512</v>
      </c>
      <c r="N10" s="9">
        <f t="shared" si="5"/>
        <v>3.2247671403637197</v>
      </c>
      <c r="O10">
        <v>13</v>
      </c>
      <c r="P10">
        <v>25</v>
      </c>
      <c r="Q10" s="9">
        <f t="shared" si="6"/>
        <v>12</v>
      </c>
      <c r="R10" s="9">
        <f t="shared" si="7"/>
        <v>0.92307692307692313</v>
      </c>
      <c r="S10">
        <v>64.010000000000005</v>
      </c>
    </row>
    <row r="11" spans="1:19">
      <c r="A11" s="9">
        <v>10</v>
      </c>
      <c r="B11" s="9" t="s">
        <v>20</v>
      </c>
      <c r="C11">
        <f>2195/4</f>
        <v>548.75</v>
      </c>
      <c r="D11">
        <v>650.75</v>
      </c>
      <c r="E11" s="9">
        <f t="shared" si="0"/>
        <v>102</v>
      </c>
      <c r="F11" s="9">
        <f t="shared" si="1"/>
        <v>0.185876993166287</v>
      </c>
      <c r="G11">
        <f>3082/4</f>
        <v>770.5</v>
      </c>
      <c r="H11">
        <v>1382.75</v>
      </c>
      <c r="I11" s="9">
        <f t="shared" si="2"/>
        <v>612.25</v>
      </c>
      <c r="J11" s="9">
        <f t="shared" si="3"/>
        <v>0.79461388708630765</v>
      </c>
      <c r="K11">
        <f>3.0006352/4</f>
        <v>0.75015880000000001</v>
      </c>
      <c r="L11">
        <v>2.9125000000000001</v>
      </c>
      <c r="M11" s="9">
        <f t="shared" si="4"/>
        <v>2.1623412000000002</v>
      </c>
      <c r="N11" s="9">
        <f t="shared" si="5"/>
        <v>2.8825112762791028</v>
      </c>
      <c r="O11">
        <v>12</v>
      </c>
      <c r="P11">
        <v>21</v>
      </c>
      <c r="Q11" s="9">
        <f t="shared" si="6"/>
        <v>9</v>
      </c>
      <c r="R11" s="9">
        <f t="shared" si="7"/>
        <v>0.75</v>
      </c>
      <c r="S11">
        <v>70.95</v>
      </c>
    </row>
    <row r="12" spans="1:19">
      <c r="A12" s="9">
        <v>11</v>
      </c>
      <c r="B12" s="9" t="s">
        <v>18</v>
      </c>
      <c r="C12">
        <f>1745/4</f>
        <v>436.25</v>
      </c>
      <c r="D12">
        <v>549</v>
      </c>
      <c r="E12" s="9">
        <f t="shared" si="0"/>
        <v>112.75</v>
      </c>
      <c r="F12" s="9">
        <f t="shared" si="1"/>
        <v>0.25845272206303727</v>
      </c>
      <c r="G12">
        <f>1762/4</f>
        <v>440.5</v>
      </c>
      <c r="H12">
        <v>1257.25</v>
      </c>
      <c r="I12" s="9">
        <f t="shared" si="2"/>
        <v>816.75</v>
      </c>
      <c r="J12" s="9">
        <f t="shared" si="3"/>
        <v>1.8541430192962542</v>
      </c>
      <c r="K12">
        <f>1.7154832/4</f>
        <v>0.4288708</v>
      </c>
      <c r="L12">
        <v>1.8975</v>
      </c>
      <c r="M12" s="9">
        <f t="shared" si="4"/>
        <v>1.4686292000000001</v>
      </c>
      <c r="N12" s="9">
        <f t="shared" si="5"/>
        <v>3.4244094025520044</v>
      </c>
      <c r="O12">
        <v>9</v>
      </c>
      <c r="P12">
        <v>23</v>
      </c>
      <c r="Q12" s="9">
        <f t="shared" si="6"/>
        <v>14</v>
      </c>
      <c r="R12" s="9">
        <f t="shared" si="7"/>
        <v>1.5555555555555556</v>
      </c>
      <c r="S12">
        <v>54.21</v>
      </c>
    </row>
    <row r="13" spans="1:19">
      <c r="A13" s="9">
        <v>12</v>
      </c>
      <c r="B13" s="9" t="s">
        <v>18</v>
      </c>
      <c r="C13">
        <f>1550/4</f>
        <v>387.5</v>
      </c>
      <c r="D13">
        <v>460.25</v>
      </c>
      <c r="E13" s="9">
        <f t="shared" si="0"/>
        <v>72.75</v>
      </c>
      <c r="F13" s="9">
        <f t="shared" si="1"/>
        <v>0.18774193548387097</v>
      </c>
      <c r="G13">
        <f>1749/4</f>
        <v>437.25</v>
      </c>
      <c r="H13">
        <v>989.25</v>
      </c>
      <c r="I13" s="9">
        <f t="shared" si="2"/>
        <v>552</v>
      </c>
      <c r="J13" s="9">
        <f t="shared" si="3"/>
        <v>1.2624356775300172</v>
      </c>
      <c r="K13">
        <f>1.7028264/4</f>
        <v>0.42570659999999999</v>
      </c>
      <c r="L13">
        <v>1.7075</v>
      </c>
      <c r="M13" s="9">
        <f t="shared" si="4"/>
        <v>1.2817934</v>
      </c>
      <c r="N13" s="9">
        <f t="shared" si="5"/>
        <v>3.0109784532351624</v>
      </c>
      <c r="O13">
        <v>12</v>
      </c>
      <c r="P13">
        <v>22</v>
      </c>
      <c r="Q13" s="9">
        <f t="shared" si="6"/>
        <v>10</v>
      </c>
      <c r="R13" s="9">
        <f t="shared" si="7"/>
        <v>0.83333333333333337</v>
      </c>
      <c r="S13">
        <v>84.37</v>
      </c>
    </row>
    <row r="14" spans="1:19">
      <c r="A14" s="9">
        <v>13</v>
      </c>
      <c r="B14" s="9" t="s">
        <v>20</v>
      </c>
      <c r="C14">
        <f>2022/4</f>
        <v>505.5</v>
      </c>
      <c r="D14">
        <v>589.25</v>
      </c>
      <c r="E14" s="9">
        <f t="shared" si="0"/>
        <v>83.75</v>
      </c>
      <c r="F14" s="9">
        <f t="shared" si="1"/>
        <v>0.16567754698318496</v>
      </c>
      <c r="G14">
        <f>3027/4</f>
        <v>756.75</v>
      </c>
      <c r="H14">
        <v>1386</v>
      </c>
      <c r="I14" s="9">
        <f t="shared" si="2"/>
        <v>629.25</v>
      </c>
      <c r="J14" s="9">
        <f t="shared" si="3"/>
        <v>0.83151635282457881</v>
      </c>
      <c r="K14">
        <f>2.9470872/4</f>
        <v>0.73677179999999998</v>
      </c>
      <c r="L14">
        <v>2.4500000000000002</v>
      </c>
      <c r="M14" s="9">
        <f t="shared" si="4"/>
        <v>1.7132282000000001</v>
      </c>
      <c r="N14" s="9">
        <f t="shared" si="5"/>
        <v>2.3253172827733093</v>
      </c>
      <c r="O14">
        <v>13</v>
      </c>
      <c r="P14">
        <v>24</v>
      </c>
      <c r="Q14" s="9">
        <f t="shared" si="6"/>
        <v>11</v>
      </c>
      <c r="R14" s="9">
        <f t="shared" si="7"/>
        <v>0.84615384615384615</v>
      </c>
      <c r="S14">
        <v>85.61</v>
      </c>
    </row>
    <row r="15" spans="1:19">
      <c r="A15" s="9">
        <v>14</v>
      </c>
      <c r="B15" s="9" t="s">
        <v>20</v>
      </c>
      <c r="C15">
        <f>2454/4</f>
        <v>613.5</v>
      </c>
      <c r="D15">
        <v>670</v>
      </c>
      <c r="E15" s="9">
        <f t="shared" si="0"/>
        <v>56.5</v>
      </c>
      <c r="F15" s="9">
        <f t="shared" si="1"/>
        <v>9.2094539527302358E-2</v>
      </c>
      <c r="G15">
        <f>3781/4</f>
        <v>945.25</v>
      </c>
      <c r="H15">
        <v>1850</v>
      </c>
      <c r="I15" s="9">
        <f t="shared" si="2"/>
        <v>904.75</v>
      </c>
      <c r="J15" s="9">
        <f t="shared" si="3"/>
        <v>0.95715419201269503</v>
      </c>
      <c r="K15">
        <f>3.6811816/4</f>
        <v>0.92029539999999999</v>
      </c>
      <c r="L15">
        <v>3.4049999999999998</v>
      </c>
      <c r="M15" s="9">
        <f t="shared" si="4"/>
        <v>2.4847045999999997</v>
      </c>
      <c r="N15" s="9">
        <f t="shared" si="5"/>
        <v>2.6998989672229152</v>
      </c>
      <c r="O15">
        <v>14</v>
      </c>
      <c r="P15">
        <v>28</v>
      </c>
      <c r="Q15" s="9">
        <f t="shared" si="6"/>
        <v>14</v>
      </c>
      <c r="R15" s="9">
        <f t="shared" si="7"/>
        <v>1</v>
      </c>
      <c r="S15">
        <v>67.260000000000005</v>
      </c>
    </row>
    <row r="16" spans="1:19">
      <c r="A16" s="9">
        <v>15</v>
      </c>
      <c r="B16" s="9" t="s">
        <v>18</v>
      </c>
      <c r="C16">
        <f>2087/4</f>
        <v>521.75</v>
      </c>
      <c r="D16">
        <v>657.5</v>
      </c>
      <c r="E16" s="9">
        <f t="shared" si="0"/>
        <v>135.75</v>
      </c>
      <c r="F16" s="9">
        <f t="shared" si="1"/>
        <v>0.2601820795400096</v>
      </c>
      <c r="G16">
        <f>3092/4</f>
        <v>773</v>
      </c>
      <c r="H16">
        <v>1545.5</v>
      </c>
      <c r="I16" s="9">
        <f t="shared" si="2"/>
        <v>772.5</v>
      </c>
      <c r="J16" s="9">
        <f t="shared" si="3"/>
        <v>0.99935316946959896</v>
      </c>
      <c r="K16">
        <f>3.0103712/4</f>
        <v>0.75259279999999995</v>
      </c>
      <c r="L16">
        <v>2.7065000000000001</v>
      </c>
      <c r="M16" s="9">
        <f t="shared" si="4"/>
        <v>1.9539072000000002</v>
      </c>
      <c r="N16" s="9">
        <f t="shared" si="5"/>
        <v>2.5962342451322948</v>
      </c>
      <c r="O16">
        <v>15</v>
      </c>
      <c r="P16">
        <v>26</v>
      </c>
      <c r="Q16" s="9">
        <f t="shared" si="6"/>
        <v>11</v>
      </c>
      <c r="R16" s="9">
        <f t="shared" si="7"/>
        <v>0.73333333333333328</v>
      </c>
      <c r="S16">
        <v>77.69</v>
      </c>
    </row>
    <row r="17" spans="1:19">
      <c r="A17" s="9">
        <v>16</v>
      </c>
      <c r="B17" s="9" t="s">
        <v>20</v>
      </c>
      <c r="C17">
        <f>2088/4</f>
        <v>522</v>
      </c>
      <c r="D17">
        <v>621</v>
      </c>
      <c r="E17" s="9">
        <f t="shared" si="0"/>
        <v>99</v>
      </c>
      <c r="F17" s="9">
        <f t="shared" si="1"/>
        <v>0.18965517241379309</v>
      </c>
      <c r="G17">
        <f>3451/4</f>
        <v>862.75</v>
      </c>
      <c r="H17">
        <v>1873</v>
      </c>
      <c r="I17" s="9">
        <f t="shared" si="2"/>
        <v>1010.25</v>
      </c>
      <c r="J17" s="9">
        <f t="shared" si="3"/>
        <v>1.1709649376992177</v>
      </c>
      <c r="K17">
        <f>3.3598936/4</f>
        <v>0.83997339999999998</v>
      </c>
      <c r="L17">
        <v>3.3424999999999998</v>
      </c>
      <c r="M17" s="9">
        <f t="shared" si="4"/>
        <v>2.5025265999999999</v>
      </c>
      <c r="N17" s="9">
        <f t="shared" si="5"/>
        <v>2.9792926776014572</v>
      </c>
      <c r="O17">
        <v>14</v>
      </c>
      <c r="P17">
        <v>28</v>
      </c>
      <c r="Q17" s="9">
        <f t="shared" si="6"/>
        <v>14</v>
      </c>
      <c r="R17" s="9">
        <f t="shared" si="7"/>
        <v>1</v>
      </c>
      <c r="S17">
        <v>35.729999999999997</v>
      </c>
    </row>
    <row r="18" spans="1:19">
      <c r="A18" s="9">
        <v>17</v>
      </c>
      <c r="B18" s="9" t="s">
        <v>18</v>
      </c>
      <c r="C18">
        <f>1591/4</f>
        <v>397.75</v>
      </c>
      <c r="D18">
        <v>525</v>
      </c>
      <c r="E18" s="9">
        <f t="shared" si="0"/>
        <v>127.25</v>
      </c>
      <c r="F18" s="9">
        <f t="shared" si="1"/>
        <v>0.31992457573852923</v>
      </c>
      <c r="G18">
        <f>1953/4</f>
        <v>488.25</v>
      </c>
      <c r="H18">
        <v>1169.25</v>
      </c>
      <c r="I18" s="9">
        <f t="shared" si="2"/>
        <v>681</v>
      </c>
      <c r="J18" s="9">
        <f t="shared" si="3"/>
        <v>1.3947772657450077</v>
      </c>
      <c r="K18">
        <f>1.9014408/4</f>
        <v>0.47536020000000001</v>
      </c>
      <c r="L18">
        <v>2.1007500000000001</v>
      </c>
      <c r="M18" s="9">
        <f t="shared" si="4"/>
        <v>1.6253898000000002</v>
      </c>
      <c r="N18" s="9">
        <f t="shared" si="5"/>
        <v>3.4192803688655471</v>
      </c>
      <c r="O18" s="9">
        <v>12</v>
      </c>
      <c r="P18">
        <v>26</v>
      </c>
      <c r="Q18" s="9">
        <f t="shared" si="6"/>
        <v>14</v>
      </c>
      <c r="R18" s="9">
        <f t="shared" si="7"/>
        <v>1.1666666666666667</v>
      </c>
      <c r="S18">
        <v>60.78</v>
      </c>
    </row>
    <row r="19" spans="1:19">
      <c r="A19" s="9">
        <v>18</v>
      </c>
      <c r="B19" s="9" t="s">
        <v>18</v>
      </c>
      <c r="C19">
        <f>2171/4</f>
        <v>542.75</v>
      </c>
      <c r="D19">
        <v>607.25</v>
      </c>
      <c r="E19" s="9">
        <f t="shared" si="0"/>
        <v>64.5</v>
      </c>
      <c r="F19" s="9">
        <f t="shared" si="1"/>
        <v>0.11883924458774758</v>
      </c>
      <c r="G19">
        <f>3335/4</f>
        <v>833.75</v>
      </c>
      <c r="H19">
        <v>1484</v>
      </c>
      <c r="I19" s="9">
        <f t="shared" si="2"/>
        <v>650.25</v>
      </c>
      <c r="J19" s="9">
        <f t="shared" si="3"/>
        <v>0.77991004497751126</v>
      </c>
      <c r="K19">
        <f>3.246956/4</f>
        <v>0.81173899999999999</v>
      </c>
      <c r="L19">
        <v>2.4575</v>
      </c>
      <c r="M19" s="9">
        <f t="shared" si="4"/>
        <v>1.645761</v>
      </c>
      <c r="N19" s="9">
        <f t="shared" si="5"/>
        <v>2.0274509417435902</v>
      </c>
      <c r="O19" s="9">
        <v>14</v>
      </c>
      <c r="P19">
        <v>23</v>
      </c>
      <c r="Q19" s="9">
        <f t="shared" si="6"/>
        <v>9</v>
      </c>
      <c r="R19" s="9">
        <f t="shared" si="7"/>
        <v>0.6428571428571429</v>
      </c>
      <c r="S19">
        <v>64.099999999999994</v>
      </c>
    </row>
    <row r="20" spans="1:19">
      <c r="A20" s="9">
        <v>19</v>
      </c>
      <c r="B20" s="9" t="s">
        <v>18</v>
      </c>
      <c r="C20">
        <f>1712/4</f>
        <v>428</v>
      </c>
      <c r="D20">
        <v>515.75</v>
      </c>
      <c r="E20" s="9">
        <f t="shared" si="0"/>
        <v>87.75</v>
      </c>
      <c r="F20" s="9">
        <f t="shared" si="1"/>
        <v>0.2050233644859813</v>
      </c>
      <c r="G20">
        <f>2437/4</f>
        <v>609.25</v>
      </c>
      <c r="H20">
        <v>1288.75</v>
      </c>
      <c r="I20" s="9">
        <f t="shared" si="2"/>
        <v>679.5</v>
      </c>
      <c r="J20" s="9">
        <f t="shared" si="3"/>
        <v>1.1153057037340992</v>
      </c>
      <c r="K20">
        <f>2.3726632/4</f>
        <v>0.59316579999999997</v>
      </c>
      <c r="L20">
        <v>2.1855000000000002</v>
      </c>
      <c r="M20" s="9">
        <f t="shared" si="4"/>
        <v>1.5923342000000003</v>
      </c>
      <c r="N20" s="9">
        <f t="shared" si="5"/>
        <v>2.6844673108260797</v>
      </c>
      <c r="O20" s="9">
        <v>13</v>
      </c>
      <c r="P20">
        <v>25</v>
      </c>
      <c r="Q20" s="9">
        <f t="shared" si="6"/>
        <v>12</v>
      </c>
      <c r="R20" s="9">
        <f t="shared" si="7"/>
        <v>0.92307692307692313</v>
      </c>
      <c r="S20">
        <v>81.84</v>
      </c>
    </row>
    <row r="21" spans="1:19">
      <c r="A21" s="9">
        <v>20</v>
      </c>
      <c r="B21" s="9" t="s">
        <v>20</v>
      </c>
      <c r="C21">
        <f>2203/4</f>
        <v>550.75</v>
      </c>
      <c r="D21">
        <v>578.25</v>
      </c>
      <c r="E21" s="9">
        <f t="shared" si="0"/>
        <v>27.5</v>
      </c>
      <c r="F21" s="9">
        <f t="shared" si="1"/>
        <v>4.993191103041307E-2</v>
      </c>
      <c r="G21">
        <f>3527/4</f>
        <v>881.75</v>
      </c>
      <c r="H21">
        <v>1265</v>
      </c>
      <c r="I21" s="9">
        <f t="shared" si="2"/>
        <v>383.25</v>
      </c>
      <c r="J21" s="9">
        <f t="shared" si="3"/>
        <v>0.43464700878933937</v>
      </c>
      <c r="K21">
        <f>3.4338872/4</f>
        <v>0.85847180000000001</v>
      </c>
      <c r="L21">
        <v>2.7450000000000001</v>
      </c>
      <c r="M21" s="9">
        <f t="shared" si="4"/>
        <v>1.8865282000000001</v>
      </c>
      <c r="N21" s="9">
        <f t="shared" si="5"/>
        <v>2.1975424236416385</v>
      </c>
      <c r="O21" s="9">
        <v>16</v>
      </c>
      <c r="P21">
        <v>24</v>
      </c>
      <c r="Q21" s="9">
        <f t="shared" si="6"/>
        <v>8</v>
      </c>
      <c r="R21" s="9">
        <f t="shared" si="7"/>
        <v>0.5</v>
      </c>
      <c r="S21">
        <v>53.21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dcterms:created xsi:type="dcterms:W3CDTF">2013-09-03T15:06:24Z</dcterms:created>
  <dcterms:modified xsi:type="dcterms:W3CDTF">2014-02-25T10:27:01Z</dcterms:modified>
</cp:coreProperties>
</file>